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48" activeTab="0"/>
  </bookViews>
  <sheets>
    <sheet name="Occupancy Levels" sheetId="1" r:id="rId1"/>
    <sheet name="Income Calculation" sheetId="2" r:id="rId2"/>
    <sheet name="Cash Flow Forecast" sheetId="3" r:id="rId3"/>
    <sheet name="Income June to Dec 2020" sheetId="4" r:id="rId4"/>
    <sheet name="Forecast June to Dec 2020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<sst xmlns="http://schemas.openxmlformats.org/spreadsheetml/2006/main" count="141" uniqueCount="89">
  <si>
    <t>Occupancy Level</t>
  </si>
  <si>
    <t>Hours Open</t>
  </si>
  <si>
    <t>No of weeks Open</t>
  </si>
  <si>
    <t>Fee Per Hour</t>
  </si>
  <si>
    <t>Income</t>
  </si>
  <si>
    <t>No of Weeks Open</t>
  </si>
  <si>
    <t>Fee Per  Hour</t>
  </si>
  <si>
    <t>Preschool</t>
  </si>
  <si>
    <t>Termly Occupancy Levels</t>
  </si>
  <si>
    <t>Spring Terms</t>
  </si>
  <si>
    <t>Summer Term</t>
  </si>
  <si>
    <t>Autumn Term</t>
  </si>
  <si>
    <t>No of Places Taken Up  Full time equivelant</t>
  </si>
  <si>
    <t>Spring Term</t>
  </si>
  <si>
    <t>Nursery</t>
  </si>
  <si>
    <t xml:space="preserve">Nursery </t>
  </si>
  <si>
    <t>Childminder</t>
  </si>
  <si>
    <t>Nurserry</t>
  </si>
  <si>
    <t>Spring</t>
  </si>
  <si>
    <t>Summer</t>
  </si>
  <si>
    <t>Autumn</t>
  </si>
  <si>
    <t>Children Present - full time equivelant</t>
  </si>
  <si>
    <t>Children Present - Full Time equ.</t>
  </si>
  <si>
    <t>Children Present - full time equ</t>
  </si>
  <si>
    <t>No of Places Available</t>
  </si>
  <si>
    <t>Rent/Mortgage</t>
  </si>
  <si>
    <t>Insurance</t>
  </si>
  <si>
    <t>Wages</t>
  </si>
  <si>
    <t>April</t>
  </si>
  <si>
    <t>May</t>
  </si>
  <si>
    <t>Total</t>
  </si>
  <si>
    <t>Training</t>
  </si>
  <si>
    <t>Total Income</t>
  </si>
  <si>
    <t>Expenditure</t>
  </si>
  <si>
    <t>Utilities</t>
  </si>
  <si>
    <t>Stationery</t>
  </si>
  <si>
    <t>Maintenance</t>
  </si>
  <si>
    <t>Materials</t>
  </si>
  <si>
    <t>Ofsted Registration</t>
  </si>
  <si>
    <t>Total Expenditure</t>
  </si>
  <si>
    <t>Cash Balance</t>
  </si>
  <si>
    <t>NI and Pension</t>
  </si>
  <si>
    <t>Other</t>
  </si>
  <si>
    <t>Jan</t>
  </si>
  <si>
    <t>Feb</t>
  </si>
  <si>
    <t>Mar</t>
  </si>
  <si>
    <t>July</t>
  </si>
  <si>
    <t>August</t>
  </si>
  <si>
    <t>October</t>
  </si>
  <si>
    <t>November</t>
  </si>
  <si>
    <t>December</t>
  </si>
  <si>
    <t xml:space="preserve">June </t>
  </si>
  <si>
    <t>September</t>
  </si>
  <si>
    <t>Rates</t>
  </si>
  <si>
    <t>No of children attending full time equevelant</t>
  </si>
  <si>
    <t xml:space="preserve">Weeks of the year </t>
  </si>
  <si>
    <t>Additional Hours utilised by children accessing FEEE</t>
  </si>
  <si>
    <t>FEEE/Fees charged</t>
  </si>
  <si>
    <t>Furlough Funding Received</t>
  </si>
  <si>
    <t>Private Fees 3/4yr  (additional hours used)</t>
  </si>
  <si>
    <t>Income from all other Hours Sold (eg baby room etc)</t>
  </si>
  <si>
    <t xml:space="preserve">Marketing </t>
  </si>
  <si>
    <t>Government Business Grant</t>
  </si>
  <si>
    <t>Profit/loss</t>
  </si>
  <si>
    <t>Hours claimed/invoiced per week</t>
  </si>
  <si>
    <t>Income for the Year</t>
  </si>
  <si>
    <t>FEE Income 2 yr olds</t>
  </si>
  <si>
    <t>FEEE Income 3/4yr olds</t>
  </si>
  <si>
    <t>Income from all other hours sold (Eg baby room, toddler room, etc)</t>
  </si>
  <si>
    <t xml:space="preserve">FEEE for 3/4 yr olds </t>
  </si>
  <si>
    <t>FEE for 2 year olds</t>
  </si>
  <si>
    <t>FEE for 2 yr olds</t>
  </si>
  <si>
    <t>FEEE for 3/4 yr olds</t>
  </si>
  <si>
    <t>FEEE Income 2 yr olds</t>
  </si>
  <si>
    <t>Loan Repayment</t>
  </si>
  <si>
    <t>Depreciation</t>
  </si>
  <si>
    <t>Loan Repayments</t>
  </si>
  <si>
    <t>Business Bounce Back Loan</t>
  </si>
  <si>
    <t>Incom from June to December 2020</t>
  </si>
  <si>
    <t>FEEE Income: Nursery</t>
  </si>
  <si>
    <t>FEEE Income: Preschool</t>
  </si>
  <si>
    <t>FEEE Income: Childminder</t>
  </si>
  <si>
    <t>60 places taken up full time equivelant a week</t>
  </si>
  <si>
    <t>Income from all other hours sold (Eg baby room,toddler room, etc)</t>
  </si>
  <si>
    <t>40 full time equivelant places taken up</t>
  </si>
  <si>
    <t>Additional Charges for Lunch etc</t>
  </si>
  <si>
    <t>Charges for Lunch Etc</t>
  </si>
  <si>
    <t>Additional charges eg Lunch</t>
  </si>
  <si>
    <t>Additional  Charges eg Lunch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</si>
</sst>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9" fontId="0" fillId="0" borderId="0" xfId="58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37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6" xfId="58" applyFont="1" applyBorder="1" applyAlignment="1">
      <alignment horizontal="center"/>
    </xf>
    <xf numFmtId="9" fontId="0" fillId="0" borderId="17" xfId="58" applyFont="1" applyBorder="1" applyAlignment="1">
      <alignment horizontal="center"/>
    </xf>
    <xf numFmtId="9" fontId="0" fillId="0" borderId="18" xfId="58" applyFont="1" applyBorder="1" applyAlignment="1">
      <alignment horizontal="center"/>
    </xf>
    <xf numFmtId="9" fontId="0" fillId="0" borderId="19" xfId="58" applyFont="1" applyBorder="1" applyAlignment="1">
      <alignment horizontal="center"/>
    </xf>
    <xf numFmtId="9" fontId="0" fillId="0" borderId="20" xfId="58" applyFont="1" applyBorder="1" applyAlignment="1">
      <alignment horizontal="center"/>
    </xf>
    <xf numFmtId="9" fontId="0" fillId="0" borderId="21" xfId="58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23" xfId="0" applyFont="1" applyBorder="1" applyAlignment="1">
      <alignment/>
    </xf>
    <xf numFmtId="9" fontId="0" fillId="0" borderId="24" xfId="58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8" fontId="0" fillId="0" borderId="10" xfId="0" applyNumberFormat="1" applyBorder="1" applyAlignment="1">
      <alignment/>
    </xf>
    <xf numFmtId="8" fontId="37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  <xf numFmtId="164" fontId="3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7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5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37" fillId="0" borderId="29" xfId="0" applyFont="1" applyBorder="1" applyAlignment="1">
      <alignment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64" fontId="0" fillId="0" borderId="0" xfId="0" applyNumberFormat="1" applyAlignment="1">
      <alignment/>
    </xf>
    <xf numFmtId="8" fontId="0" fillId="0" borderId="10" xfId="0" applyNumberForma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8" fontId="0" fillId="0" borderId="0" xfId="0" applyNumberFormat="1" applyAlignment="1">
      <alignment/>
    </xf>
    <xf numFmtId="0" fontId="37" fillId="0" borderId="10" xfId="0" applyFont="1" applyBorder="1" applyAlignment="1">
      <alignment vertical="top" wrapText="1"/>
    </xf>
    <xf numFmtId="164" fontId="37" fillId="0" borderId="0" xfId="0" applyNumberFormat="1" applyFont="1" applyBorder="1" applyAlignment="1">
      <alignment/>
    </xf>
    <xf numFmtId="164" fontId="37" fillId="0" borderId="29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22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31" xfId="0" applyBorder="1" applyAlignment="1">
      <alignment/>
    </xf>
    <xf numFmtId="0" fontId="37" fillId="0" borderId="32" xfId="0" applyFont="1" applyBorder="1" applyAlignment="1">
      <alignment/>
    </xf>
    <xf numFmtId="164" fontId="0" fillId="0" borderId="32" xfId="0" applyNumberFormat="1" applyBorder="1" applyAlignment="1">
      <alignment/>
    </xf>
    <xf numFmtId="164" fontId="37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0" fillId="0" borderId="33" xfId="0" applyNumberFormat="1" applyBorder="1" applyAlignment="1">
      <alignment/>
    </xf>
    <xf numFmtId="0" fontId="37" fillId="0" borderId="28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15.7109375" style="0" customWidth="1"/>
    <col min="3" max="3" width="10.57421875" style="0" customWidth="1"/>
    <col min="4" max="4" width="12.8515625" style="0" customWidth="1"/>
    <col min="5" max="5" width="11.140625" style="0" bestFit="1" customWidth="1"/>
    <col min="6" max="6" width="11.00390625" style="0" customWidth="1"/>
    <col min="7" max="7" width="12.421875" style="0" customWidth="1"/>
    <col min="8" max="8" width="10.421875" style="0" customWidth="1"/>
    <col min="9" max="9" width="12.57421875" style="0" customWidth="1"/>
    <col min="10" max="10" width="12.140625" style="0" customWidth="1"/>
    <col min="11" max="11" width="10.140625" style="0" bestFit="1" customWidth="1"/>
    <col min="12" max="12" width="10.7109375" style="0" customWidth="1"/>
  </cols>
  <sheetData>
    <row r="1" ht="15" thickBot="1">
      <c r="A1" s="2" t="s">
        <v>8</v>
      </c>
    </row>
    <row r="2" spans="2:10" ht="14.25">
      <c r="B2" s="8" t="s">
        <v>14</v>
      </c>
      <c r="C2" s="9" t="s">
        <v>7</v>
      </c>
      <c r="D2" s="10" t="s">
        <v>16</v>
      </c>
      <c r="E2" s="8" t="s">
        <v>15</v>
      </c>
      <c r="F2" s="9" t="s">
        <v>7</v>
      </c>
      <c r="G2" s="20" t="s">
        <v>16</v>
      </c>
      <c r="H2" s="8" t="s">
        <v>17</v>
      </c>
      <c r="I2" s="9" t="s">
        <v>7</v>
      </c>
      <c r="J2" s="10" t="s">
        <v>16</v>
      </c>
    </row>
    <row r="3" spans="1:10" ht="14.25">
      <c r="A3" t="s">
        <v>9</v>
      </c>
      <c r="B3" s="78" t="s">
        <v>13</v>
      </c>
      <c r="C3" s="79"/>
      <c r="D3" s="80"/>
      <c r="E3" s="78" t="s">
        <v>10</v>
      </c>
      <c r="F3" s="79"/>
      <c r="G3" s="75"/>
      <c r="H3" s="78" t="s">
        <v>11</v>
      </c>
      <c r="I3" s="79"/>
      <c r="J3" s="80"/>
    </row>
    <row r="4" spans="1:13" ht="14.25">
      <c r="A4" t="s">
        <v>24</v>
      </c>
      <c r="B4" s="11">
        <v>100</v>
      </c>
      <c r="C4" s="7">
        <v>26</v>
      </c>
      <c r="D4" s="12">
        <v>6</v>
      </c>
      <c r="E4" s="11">
        <v>150</v>
      </c>
      <c r="F4" s="7">
        <v>26</v>
      </c>
      <c r="G4" s="19">
        <v>6</v>
      </c>
      <c r="H4" s="11">
        <v>150</v>
      </c>
      <c r="I4" s="7">
        <v>26</v>
      </c>
      <c r="J4" s="12">
        <v>6</v>
      </c>
      <c r="M4" s="1"/>
    </row>
    <row r="5" spans="2:10" ht="14.25">
      <c r="B5" s="11"/>
      <c r="C5" s="7"/>
      <c r="D5" s="12"/>
      <c r="E5" s="11"/>
      <c r="F5" s="7"/>
      <c r="G5" s="19"/>
      <c r="H5" s="11"/>
      <c r="I5" s="7"/>
      <c r="J5" s="12"/>
    </row>
    <row r="6" spans="1:10" ht="14.25">
      <c r="A6" t="s">
        <v>12</v>
      </c>
      <c r="B6" s="11">
        <v>60</v>
      </c>
      <c r="C6" s="7">
        <v>15</v>
      </c>
      <c r="D6" s="12">
        <v>3</v>
      </c>
      <c r="E6" s="11">
        <v>75</v>
      </c>
      <c r="F6" s="7">
        <v>12</v>
      </c>
      <c r="G6" s="19">
        <v>3</v>
      </c>
      <c r="H6" s="11">
        <v>50</v>
      </c>
      <c r="I6" s="7">
        <v>10</v>
      </c>
      <c r="J6" s="12">
        <v>2</v>
      </c>
    </row>
    <row r="7" spans="2:10" ht="14.25">
      <c r="B7" s="11"/>
      <c r="C7" s="7"/>
      <c r="D7" s="12"/>
      <c r="E7" s="11"/>
      <c r="F7" s="7"/>
      <c r="G7" s="19"/>
      <c r="H7" s="11"/>
      <c r="I7" s="7"/>
      <c r="J7" s="12"/>
    </row>
    <row r="8" spans="1:10" ht="15" thickBot="1">
      <c r="A8" t="s">
        <v>0</v>
      </c>
      <c r="B8" s="13">
        <f aca="true" t="shared" si="0" ref="B8:J8">B6/B4</f>
        <v>0.6</v>
      </c>
      <c r="C8" s="14">
        <f t="shared" si="0"/>
        <v>0.5769230769230769</v>
      </c>
      <c r="D8" s="15">
        <f t="shared" si="0"/>
        <v>0.5</v>
      </c>
      <c r="E8" s="13">
        <f t="shared" si="0"/>
        <v>0.5</v>
      </c>
      <c r="F8" s="14">
        <f t="shared" si="0"/>
        <v>0.46153846153846156</v>
      </c>
      <c r="G8" s="21">
        <f t="shared" si="0"/>
        <v>0.5</v>
      </c>
      <c r="H8" s="16">
        <f t="shared" si="0"/>
        <v>0.3333333333333333</v>
      </c>
      <c r="I8" s="17">
        <f t="shared" si="0"/>
        <v>0.38461538461538464</v>
      </c>
      <c r="J8" s="18">
        <f t="shared" si="0"/>
        <v>0.3333333333333333</v>
      </c>
    </row>
    <row r="12" spans="1:17" ht="14.25">
      <c r="A12" s="75" t="s">
        <v>79</v>
      </c>
      <c r="B12" s="76"/>
      <c r="C12" s="76"/>
      <c r="D12" s="76"/>
      <c r="E12" s="77"/>
      <c r="G12" s="75" t="s">
        <v>80</v>
      </c>
      <c r="H12" s="76"/>
      <c r="I12" s="76"/>
      <c r="J12" s="76"/>
      <c r="K12" s="77"/>
      <c r="M12" s="75" t="s">
        <v>81</v>
      </c>
      <c r="N12" s="76"/>
      <c r="O12" s="76"/>
      <c r="P12" s="76"/>
      <c r="Q12" s="77"/>
    </row>
    <row r="13" spans="1:17" s="3" customFormat="1" ht="57">
      <c r="A13" s="23" t="s">
        <v>1</v>
      </c>
      <c r="B13" s="24" t="s">
        <v>22</v>
      </c>
      <c r="C13" s="24" t="s">
        <v>2</v>
      </c>
      <c r="D13" s="24" t="s">
        <v>3</v>
      </c>
      <c r="E13" s="24" t="s">
        <v>4</v>
      </c>
      <c r="G13" s="27" t="s">
        <v>1</v>
      </c>
      <c r="H13" s="27" t="s">
        <v>21</v>
      </c>
      <c r="I13" s="27" t="s">
        <v>5</v>
      </c>
      <c r="J13" s="27" t="s">
        <v>6</v>
      </c>
      <c r="K13" s="27" t="s">
        <v>4</v>
      </c>
      <c r="L13" s="5"/>
      <c r="M13" s="27" t="s">
        <v>1</v>
      </c>
      <c r="N13" s="27" t="s">
        <v>23</v>
      </c>
      <c r="O13" s="27" t="s">
        <v>5</v>
      </c>
      <c r="P13" s="27" t="s">
        <v>6</v>
      </c>
      <c r="Q13" s="27" t="s">
        <v>4</v>
      </c>
    </row>
    <row r="14" spans="1:17" ht="14.25">
      <c r="A14" s="22">
        <v>45</v>
      </c>
      <c r="B14" s="7">
        <v>80</v>
      </c>
      <c r="C14" s="7">
        <v>12</v>
      </c>
      <c r="D14" s="25">
        <v>4.1</v>
      </c>
      <c r="E14" s="26">
        <f>A14*B14*C14*D14</f>
        <v>177119.99999999997</v>
      </c>
      <c r="F14" s="30" t="s">
        <v>18</v>
      </c>
      <c r="G14" s="7">
        <v>30</v>
      </c>
      <c r="H14" s="7">
        <v>15</v>
      </c>
      <c r="I14" s="7">
        <v>12</v>
      </c>
      <c r="J14" s="25">
        <v>4.1</v>
      </c>
      <c r="K14" s="26">
        <f>G14*H14*I14*J14</f>
        <v>22139.999999999996</v>
      </c>
      <c r="L14" s="6"/>
      <c r="M14" s="7">
        <v>40</v>
      </c>
      <c r="N14" s="7">
        <v>3</v>
      </c>
      <c r="O14" s="7">
        <v>12</v>
      </c>
      <c r="P14" s="28">
        <v>4.1</v>
      </c>
      <c r="Q14" s="29">
        <f>M14*N14*O14*P14</f>
        <v>5903.999999999999</v>
      </c>
    </row>
    <row r="15" spans="1:17" ht="14.25">
      <c r="A15" s="22">
        <v>50</v>
      </c>
      <c r="B15" s="7">
        <v>75</v>
      </c>
      <c r="C15" s="7">
        <v>11</v>
      </c>
      <c r="D15" s="31">
        <v>4.1</v>
      </c>
      <c r="E15" s="32">
        <f>A15*B15*C15*D15</f>
        <v>169124.99999999997</v>
      </c>
      <c r="F15" s="30" t="s">
        <v>19</v>
      </c>
      <c r="G15" s="7">
        <v>30</v>
      </c>
      <c r="H15" s="7">
        <v>12</v>
      </c>
      <c r="I15" s="7">
        <v>11</v>
      </c>
      <c r="J15" s="31">
        <v>4.1</v>
      </c>
      <c r="K15" s="32">
        <f>G15*H15*I15*J15</f>
        <v>16235.999999999998</v>
      </c>
      <c r="M15" s="7">
        <v>40</v>
      </c>
      <c r="N15" s="7">
        <v>3</v>
      </c>
      <c r="O15" s="7">
        <v>11</v>
      </c>
      <c r="P15" s="28">
        <v>4.1</v>
      </c>
      <c r="Q15" s="29">
        <f>M15*N15*O15*P15</f>
        <v>5411.999999999999</v>
      </c>
    </row>
    <row r="16" spans="1:17" ht="14.25">
      <c r="A16" s="22">
        <v>50</v>
      </c>
      <c r="B16" s="7">
        <v>50</v>
      </c>
      <c r="C16" s="7">
        <v>15</v>
      </c>
      <c r="D16" s="31">
        <v>4.1</v>
      </c>
      <c r="E16" s="32">
        <f>A16*B16*C16*D16</f>
        <v>153750</v>
      </c>
      <c r="F16" s="30" t="s">
        <v>20</v>
      </c>
      <c r="G16" s="7">
        <v>30</v>
      </c>
      <c r="H16" s="7">
        <v>10</v>
      </c>
      <c r="I16" s="7">
        <v>15</v>
      </c>
      <c r="J16" s="31">
        <v>4.1</v>
      </c>
      <c r="K16" s="32">
        <f>G16*H16*I16*J16</f>
        <v>18450</v>
      </c>
      <c r="M16" s="7">
        <v>40</v>
      </c>
      <c r="N16" s="7">
        <v>2</v>
      </c>
      <c r="O16" s="7">
        <v>15</v>
      </c>
      <c r="P16" s="28">
        <v>4.1</v>
      </c>
      <c r="Q16" s="29">
        <f>M16*N16*O16*P16</f>
        <v>4920</v>
      </c>
    </row>
    <row r="17" ht="14.25">
      <c r="F17" s="4"/>
    </row>
    <row r="19" spans="2:16" ht="14.25">
      <c r="B19" s="3"/>
      <c r="C19" s="3"/>
      <c r="H19" s="3"/>
      <c r="I19" s="3"/>
      <c r="J19" s="3"/>
      <c r="K19" s="3"/>
      <c r="M19" s="3"/>
      <c r="N19" s="3"/>
      <c r="O19" s="3"/>
      <c r="P19" s="3"/>
    </row>
  </sheetData>
  <sheetProtection/>
  <mergeCells count="6">
    <mergeCell ref="M12:Q12"/>
    <mergeCell ref="B3:D3"/>
    <mergeCell ref="E3:G3"/>
    <mergeCell ref="H3:J3"/>
    <mergeCell ref="A12:E12"/>
    <mergeCell ref="G12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9.7109375" style="0" customWidth="1"/>
    <col min="2" max="2" width="10.7109375" style="0" customWidth="1"/>
    <col min="3" max="3" width="13.28125" style="0" customWidth="1"/>
    <col min="4" max="4" width="10.8515625" style="0" customWidth="1"/>
    <col min="5" max="5" width="10.28125" style="0" customWidth="1"/>
    <col min="6" max="6" width="14.7109375" style="0" customWidth="1"/>
    <col min="7" max="7" width="11.140625" style="2" bestFit="1" customWidth="1"/>
    <col min="9" max="9" width="11.28125" style="0" customWidth="1"/>
    <col min="11" max="11" width="9.28125" style="0" bestFit="1" customWidth="1"/>
    <col min="12" max="12" width="10.140625" style="0" bestFit="1" customWidth="1"/>
    <col min="13" max="13" width="12.140625" style="0" customWidth="1"/>
  </cols>
  <sheetData>
    <row r="1" ht="14.25">
      <c r="A1" t="s">
        <v>65</v>
      </c>
    </row>
    <row r="2" spans="1:6" ht="57">
      <c r="A2" s="22"/>
      <c r="B2" s="56" t="s">
        <v>64</v>
      </c>
      <c r="C2" s="56" t="s">
        <v>54</v>
      </c>
      <c r="D2" s="56" t="s">
        <v>55</v>
      </c>
      <c r="E2" s="56" t="s">
        <v>57</v>
      </c>
      <c r="F2" s="56" t="s">
        <v>32</v>
      </c>
    </row>
    <row r="3" spans="1:6" ht="14.25">
      <c r="A3" s="35" t="s">
        <v>73</v>
      </c>
      <c r="B3" s="24">
        <v>15</v>
      </c>
      <c r="C3" s="24">
        <v>8</v>
      </c>
      <c r="D3" s="24">
        <v>38</v>
      </c>
      <c r="E3" s="55">
        <v>5</v>
      </c>
      <c r="F3" s="55">
        <f>B3*C3*D3*E3</f>
        <v>22800</v>
      </c>
    </row>
    <row r="4" spans="1:19" s="22" customFormat="1" ht="28.5">
      <c r="A4" s="56" t="s">
        <v>67</v>
      </c>
      <c r="B4" s="22">
        <v>30</v>
      </c>
      <c r="C4" s="22">
        <v>40</v>
      </c>
      <c r="D4" s="22">
        <v>38</v>
      </c>
      <c r="E4" s="36">
        <v>4.1</v>
      </c>
      <c r="F4" s="36">
        <f>B4*C4*D4*E4</f>
        <v>186959.99999999997</v>
      </c>
      <c r="G4" s="40"/>
      <c r="H4" s="33"/>
      <c r="I4" s="33"/>
      <c r="J4" s="33"/>
      <c r="K4" s="34"/>
      <c r="L4" s="34"/>
      <c r="M4" s="33"/>
      <c r="N4" s="33"/>
      <c r="O4" s="33"/>
      <c r="P4" s="33"/>
      <c r="Q4" s="34"/>
      <c r="R4" s="34"/>
      <c r="S4" s="33"/>
    </row>
    <row r="5" spans="1:18" s="33" customFormat="1" ht="14.25">
      <c r="A5" s="56" t="s">
        <v>86</v>
      </c>
      <c r="B5" s="22">
        <v>5</v>
      </c>
      <c r="C5" s="22">
        <v>40</v>
      </c>
      <c r="D5" s="22">
        <v>38</v>
      </c>
      <c r="E5" s="36">
        <v>1</v>
      </c>
      <c r="F5" s="36">
        <f>B5*C5*D5*E5</f>
        <v>7600</v>
      </c>
      <c r="G5" s="40"/>
      <c r="K5" s="34"/>
      <c r="L5" s="34"/>
      <c r="Q5" s="34"/>
      <c r="R5" s="34"/>
    </row>
    <row r="6" spans="1:18" s="33" customFormat="1" ht="42.75">
      <c r="A6" s="59" t="s">
        <v>56</v>
      </c>
      <c r="B6" s="43">
        <v>20</v>
      </c>
      <c r="C6" s="43">
        <v>40</v>
      </c>
      <c r="D6" s="43">
        <v>50</v>
      </c>
      <c r="E6" s="44">
        <v>5</v>
      </c>
      <c r="F6" s="44">
        <f>B6*C6*D6*E6</f>
        <v>200000</v>
      </c>
      <c r="G6" s="40"/>
      <c r="K6" s="34"/>
      <c r="L6" s="34"/>
      <c r="Q6" s="34"/>
      <c r="R6" s="34"/>
    </row>
    <row r="7" spans="1:18" s="33" customFormat="1" ht="57">
      <c r="A7" s="56" t="s">
        <v>83</v>
      </c>
      <c r="B7" s="42">
        <v>50</v>
      </c>
      <c r="C7" s="42">
        <v>12</v>
      </c>
      <c r="D7" s="42">
        <v>50</v>
      </c>
      <c r="E7" s="36">
        <v>5</v>
      </c>
      <c r="F7" s="36">
        <f>B7*C7*D7*E7</f>
        <v>150000</v>
      </c>
      <c r="G7" s="60">
        <f>F6+F7</f>
        <v>350000</v>
      </c>
      <c r="K7" s="34"/>
      <c r="L7" s="34"/>
      <c r="Q7" s="34"/>
      <c r="R7" s="34"/>
    </row>
    <row r="8" spans="1:18" s="33" customFormat="1" ht="14.25">
      <c r="A8" s="56" t="s">
        <v>32</v>
      </c>
      <c r="B8" s="22"/>
      <c r="C8" s="22"/>
      <c r="D8" s="22"/>
      <c r="E8" s="36"/>
      <c r="F8" s="32">
        <f>SUM(F4:F7)</f>
        <v>544560</v>
      </c>
      <c r="G8" s="40"/>
      <c r="K8" s="34"/>
      <c r="L8" s="34"/>
      <c r="Q8" s="34"/>
      <c r="R8" s="34"/>
    </row>
    <row r="9" spans="1:6" ht="14.25">
      <c r="A9" s="22"/>
      <c r="B9" s="42"/>
      <c r="C9" s="22"/>
      <c r="D9" s="22"/>
      <c r="E9" s="22"/>
      <c r="F9" s="22"/>
    </row>
    <row r="10" ht="14.25">
      <c r="B10" s="41"/>
    </row>
    <row r="11" ht="14.25">
      <c r="C11" t="s">
        <v>82</v>
      </c>
    </row>
    <row r="18" spans="2:7" s="38" customFormat="1" ht="14.25">
      <c r="B18" s="37"/>
      <c r="G18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7"/>
  <sheetViews>
    <sheetView zoomScalePageLayoutView="0" workbookViewId="0" topLeftCell="A16">
      <selection activeCell="A13" sqref="A13"/>
    </sheetView>
  </sheetViews>
  <sheetFormatPr defaultColWidth="9.140625" defaultRowHeight="15"/>
  <cols>
    <col min="1" max="1" width="35.57421875" style="22" customWidth="1"/>
    <col min="2" max="2" width="9.140625" style="22" customWidth="1"/>
    <col min="3" max="3" width="11.140625" style="22" bestFit="1" customWidth="1"/>
    <col min="4" max="4" width="13.421875" style="22" customWidth="1"/>
    <col min="5" max="5" width="14.421875" style="22" customWidth="1"/>
    <col min="6" max="6" width="13.28125" style="22" customWidth="1"/>
    <col min="7" max="7" width="14.8515625" style="22" customWidth="1"/>
    <col min="8" max="8" width="13.28125" style="22" customWidth="1"/>
    <col min="9" max="9" width="11.140625" style="22" bestFit="1" customWidth="1"/>
    <col min="10" max="10" width="15.00390625" style="22" customWidth="1"/>
    <col min="11" max="14" width="11.140625" style="22" bestFit="1" customWidth="1"/>
    <col min="15" max="15" width="11.140625" style="22" customWidth="1"/>
    <col min="16" max="16" width="14.140625" style="22" customWidth="1"/>
    <col min="17" max="17" width="11.140625" style="22" bestFit="1" customWidth="1"/>
    <col min="18" max="16384" width="9.140625" style="22" customWidth="1"/>
  </cols>
  <sheetData>
    <row r="3" ht="14.25">
      <c r="P3" s="22" t="s">
        <v>30</v>
      </c>
    </row>
    <row r="4" spans="1:15" ht="14.25">
      <c r="A4" s="35" t="s">
        <v>4</v>
      </c>
      <c r="D4" s="22" t="s">
        <v>43</v>
      </c>
      <c r="E4" s="22" t="s">
        <v>44</v>
      </c>
      <c r="F4" s="22" t="s">
        <v>45</v>
      </c>
      <c r="G4" s="22" t="s">
        <v>28</v>
      </c>
      <c r="H4" s="22" t="s">
        <v>29</v>
      </c>
      <c r="I4" s="22" t="s">
        <v>51</v>
      </c>
      <c r="J4" s="22" t="s">
        <v>46</v>
      </c>
      <c r="K4" s="22" t="s">
        <v>47</v>
      </c>
      <c r="L4" s="22" t="s">
        <v>52</v>
      </c>
      <c r="M4" s="22" t="s">
        <v>48</v>
      </c>
      <c r="N4" s="22" t="s">
        <v>49</v>
      </c>
      <c r="O4" s="22" t="s">
        <v>50</v>
      </c>
    </row>
    <row r="5" spans="1:16" ht="14.25">
      <c r="A5" s="57" t="s">
        <v>71</v>
      </c>
      <c r="C5" s="28">
        <f>'Income Calculation'!F3</f>
        <v>22800</v>
      </c>
      <c r="D5" s="28">
        <f>C5/12</f>
        <v>1900</v>
      </c>
      <c r="E5" s="28">
        <f aca="true" t="shared" si="0" ref="E5:E10">C5/12</f>
        <v>1900</v>
      </c>
      <c r="F5" s="28">
        <f aca="true" t="shared" si="1" ref="F5:F10">C5/12</f>
        <v>1900</v>
      </c>
      <c r="G5" s="28">
        <f aca="true" t="shared" si="2" ref="G5:G10">C5/12</f>
        <v>1900</v>
      </c>
      <c r="H5" s="28">
        <f aca="true" t="shared" si="3" ref="H5:H10">C5/12</f>
        <v>1900</v>
      </c>
      <c r="I5" s="28">
        <f aca="true" t="shared" si="4" ref="I5:I10">C5/12</f>
        <v>1900</v>
      </c>
      <c r="J5" s="28">
        <f aca="true" t="shared" si="5" ref="J5:J10">C5/12</f>
        <v>1900</v>
      </c>
      <c r="K5" s="28">
        <f aca="true" t="shared" si="6" ref="K5:K10">C5/12</f>
        <v>1900</v>
      </c>
      <c r="L5" s="28">
        <f aca="true" t="shared" si="7" ref="L5:L10">C5/12</f>
        <v>1900</v>
      </c>
      <c r="M5" s="28">
        <f aca="true" t="shared" si="8" ref="M5:M10">C5/12</f>
        <v>1900</v>
      </c>
      <c r="N5" s="28">
        <f aca="true" t="shared" si="9" ref="N5:N10">C5/12</f>
        <v>1900</v>
      </c>
      <c r="O5" s="28">
        <f aca="true" t="shared" si="10" ref="O5:O10">C5/12</f>
        <v>1900</v>
      </c>
      <c r="P5" s="28">
        <f>SUM(D5:O5)</f>
        <v>22800</v>
      </c>
    </row>
    <row r="6" spans="1:17" ht="14.25">
      <c r="A6" s="22" t="s">
        <v>72</v>
      </c>
      <c r="C6" s="36">
        <f>'Income Calculation'!F4</f>
        <v>186959.99999999997</v>
      </c>
      <c r="D6" s="36">
        <f>C6/12</f>
        <v>15579.999999999998</v>
      </c>
      <c r="E6" s="36">
        <f t="shared" si="0"/>
        <v>15579.999999999998</v>
      </c>
      <c r="F6" s="36">
        <f t="shared" si="1"/>
        <v>15579.999999999998</v>
      </c>
      <c r="G6" s="36">
        <f t="shared" si="2"/>
        <v>15579.999999999998</v>
      </c>
      <c r="H6" s="36">
        <f t="shared" si="3"/>
        <v>15579.999999999998</v>
      </c>
      <c r="I6" s="36">
        <f t="shared" si="4"/>
        <v>15579.999999999998</v>
      </c>
      <c r="J6" s="36">
        <f t="shared" si="5"/>
        <v>15579.999999999998</v>
      </c>
      <c r="K6" s="36">
        <f t="shared" si="6"/>
        <v>15579.999999999998</v>
      </c>
      <c r="L6" s="36">
        <f t="shared" si="7"/>
        <v>15579.999999999998</v>
      </c>
      <c r="M6" s="36">
        <f t="shared" si="8"/>
        <v>15579.999999999998</v>
      </c>
      <c r="N6" s="36">
        <f t="shared" si="9"/>
        <v>15579.999999999998</v>
      </c>
      <c r="O6" s="36">
        <f t="shared" si="10"/>
        <v>15579.999999999998</v>
      </c>
      <c r="P6" s="36">
        <f aca="true" t="shared" si="11" ref="P6:P11">SUM(D6:O6)</f>
        <v>186959.99999999997</v>
      </c>
      <c r="Q6" s="36"/>
    </row>
    <row r="7" spans="1:16" ht="14.25">
      <c r="A7" s="22" t="s">
        <v>59</v>
      </c>
      <c r="C7" s="36">
        <f>'Income Calculation'!F6</f>
        <v>200000</v>
      </c>
      <c r="D7" s="36">
        <f>C7/12</f>
        <v>16666.666666666668</v>
      </c>
      <c r="E7" s="36">
        <f t="shared" si="0"/>
        <v>16666.666666666668</v>
      </c>
      <c r="F7" s="36">
        <f t="shared" si="1"/>
        <v>16666.666666666668</v>
      </c>
      <c r="G7" s="36">
        <f t="shared" si="2"/>
        <v>16666.666666666668</v>
      </c>
      <c r="H7" s="36">
        <f t="shared" si="3"/>
        <v>16666.666666666668</v>
      </c>
      <c r="I7" s="36">
        <f t="shared" si="4"/>
        <v>16666.666666666668</v>
      </c>
      <c r="J7" s="36">
        <f t="shared" si="5"/>
        <v>16666.666666666668</v>
      </c>
      <c r="K7" s="36">
        <f t="shared" si="6"/>
        <v>16666.666666666668</v>
      </c>
      <c r="L7" s="36">
        <f t="shared" si="7"/>
        <v>16666.666666666668</v>
      </c>
      <c r="M7" s="36">
        <f t="shared" si="8"/>
        <v>16666.666666666668</v>
      </c>
      <c r="N7" s="36">
        <f t="shared" si="9"/>
        <v>16666.666666666668</v>
      </c>
      <c r="O7" s="36">
        <f t="shared" si="10"/>
        <v>16666.666666666668</v>
      </c>
      <c r="P7" s="36">
        <f t="shared" si="11"/>
        <v>199999.99999999997</v>
      </c>
    </row>
    <row r="8" spans="1:16" ht="14.25">
      <c r="A8" s="22" t="s">
        <v>85</v>
      </c>
      <c r="C8" s="36">
        <f>'Income Calculation'!F5</f>
        <v>7600</v>
      </c>
      <c r="D8" s="36">
        <f>C8/12</f>
        <v>633.3333333333334</v>
      </c>
      <c r="E8" s="36">
        <f t="shared" si="0"/>
        <v>633.3333333333334</v>
      </c>
      <c r="F8" s="36">
        <f t="shared" si="1"/>
        <v>633.3333333333334</v>
      </c>
      <c r="G8" s="36">
        <f t="shared" si="2"/>
        <v>633.3333333333334</v>
      </c>
      <c r="H8" s="36">
        <f t="shared" si="3"/>
        <v>633.3333333333334</v>
      </c>
      <c r="I8" s="36">
        <f t="shared" si="4"/>
        <v>633.3333333333334</v>
      </c>
      <c r="J8" s="36">
        <f t="shared" si="5"/>
        <v>633.3333333333334</v>
      </c>
      <c r="K8" s="36">
        <f t="shared" si="6"/>
        <v>633.3333333333334</v>
      </c>
      <c r="L8" s="36">
        <f t="shared" si="7"/>
        <v>633.3333333333334</v>
      </c>
      <c r="M8" s="36">
        <f t="shared" si="8"/>
        <v>633.3333333333334</v>
      </c>
      <c r="N8" s="36">
        <f t="shared" si="9"/>
        <v>633.3333333333334</v>
      </c>
      <c r="O8" s="36">
        <f t="shared" si="10"/>
        <v>633.3333333333334</v>
      </c>
      <c r="P8" s="36">
        <f>SUM(D8:O8)</f>
        <v>7599.999999999999</v>
      </c>
    </row>
    <row r="9" spans="1:16" ht="28.5">
      <c r="A9" s="24" t="s">
        <v>60</v>
      </c>
      <c r="C9" s="36">
        <f>'Income Calculation'!F7</f>
        <v>150000</v>
      </c>
      <c r="D9" s="36">
        <f>C9/12</f>
        <v>12500</v>
      </c>
      <c r="E9" s="36">
        <f t="shared" si="0"/>
        <v>12500</v>
      </c>
      <c r="F9" s="36">
        <f t="shared" si="1"/>
        <v>12500</v>
      </c>
      <c r="G9" s="36">
        <f t="shared" si="2"/>
        <v>12500</v>
      </c>
      <c r="H9" s="36">
        <f t="shared" si="3"/>
        <v>12500</v>
      </c>
      <c r="I9" s="36">
        <f t="shared" si="4"/>
        <v>12500</v>
      </c>
      <c r="J9" s="36">
        <f t="shared" si="5"/>
        <v>12500</v>
      </c>
      <c r="K9" s="36">
        <f t="shared" si="6"/>
        <v>12500</v>
      </c>
      <c r="L9" s="36">
        <f t="shared" si="7"/>
        <v>12500</v>
      </c>
      <c r="M9" s="36">
        <f t="shared" si="8"/>
        <v>12500</v>
      </c>
      <c r="N9" s="36">
        <f t="shared" si="9"/>
        <v>12500</v>
      </c>
      <c r="O9" s="36">
        <f t="shared" si="10"/>
        <v>12500</v>
      </c>
      <c r="P9" s="36">
        <f t="shared" si="11"/>
        <v>150000</v>
      </c>
    </row>
    <row r="10" spans="1:16" ht="14.25">
      <c r="A10" s="22" t="s">
        <v>62</v>
      </c>
      <c r="C10" s="36">
        <v>10000</v>
      </c>
      <c r="D10" s="36">
        <f>C10/12</f>
        <v>833.3333333333334</v>
      </c>
      <c r="E10" s="36">
        <f t="shared" si="0"/>
        <v>833.3333333333334</v>
      </c>
      <c r="F10" s="36">
        <f t="shared" si="1"/>
        <v>833.3333333333334</v>
      </c>
      <c r="G10" s="36">
        <f t="shared" si="2"/>
        <v>833.3333333333334</v>
      </c>
      <c r="H10" s="36">
        <f t="shared" si="3"/>
        <v>833.3333333333334</v>
      </c>
      <c r="I10" s="36">
        <f t="shared" si="4"/>
        <v>833.3333333333334</v>
      </c>
      <c r="J10" s="36">
        <f t="shared" si="5"/>
        <v>833.3333333333334</v>
      </c>
      <c r="K10" s="36">
        <f t="shared" si="6"/>
        <v>833.3333333333334</v>
      </c>
      <c r="L10" s="36">
        <f t="shared" si="7"/>
        <v>833.3333333333334</v>
      </c>
      <c r="M10" s="36">
        <f t="shared" si="8"/>
        <v>833.3333333333334</v>
      </c>
      <c r="N10" s="36">
        <f t="shared" si="9"/>
        <v>833.3333333333334</v>
      </c>
      <c r="O10" s="36">
        <f t="shared" si="10"/>
        <v>833.3333333333334</v>
      </c>
      <c r="P10" s="36">
        <f t="shared" si="11"/>
        <v>10000</v>
      </c>
    </row>
    <row r="11" spans="1:16" ht="14.25">
      <c r="A11" s="22" t="s">
        <v>58</v>
      </c>
      <c r="C11" s="36"/>
      <c r="D11" s="36">
        <v>0</v>
      </c>
      <c r="E11" s="36">
        <v>0</v>
      </c>
      <c r="F11" s="36">
        <v>23268</v>
      </c>
      <c r="G11" s="36">
        <v>23268</v>
      </c>
      <c r="H11" s="36">
        <v>23268</v>
      </c>
      <c r="I11" s="36">
        <v>11634</v>
      </c>
      <c r="J11" s="36">
        <v>11634</v>
      </c>
      <c r="K11" s="36">
        <v>11634</v>
      </c>
      <c r="L11" s="36">
        <v>11634</v>
      </c>
      <c r="M11" s="36">
        <v>5817</v>
      </c>
      <c r="N11" s="36">
        <v>0</v>
      </c>
      <c r="O11" s="36">
        <v>0</v>
      </c>
      <c r="P11" s="36">
        <f t="shared" si="11"/>
        <v>122157</v>
      </c>
    </row>
    <row r="12" spans="1:16" ht="14.25">
      <c r="A12" s="22" t="s">
        <v>77</v>
      </c>
      <c r="C12" s="36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2:17" ht="15" thickBot="1">
      <c r="B13" s="35" t="s">
        <v>32</v>
      </c>
      <c r="C13" s="36"/>
      <c r="D13" s="46">
        <f aca="true" t="shared" si="12" ref="D13:P13">SUM(D5:D12)</f>
        <v>48113.33333333334</v>
      </c>
      <c r="E13" s="46">
        <f t="shared" si="12"/>
        <v>48113.33333333334</v>
      </c>
      <c r="F13" s="46">
        <f t="shared" si="12"/>
        <v>71381.33333333334</v>
      </c>
      <c r="G13" s="46">
        <f t="shared" si="12"/>
        <v>71381.33333333334</v>
      </c>
      <c r="H13" s="46">
        <f t="shared" si="12"/>
        <v>71381.33333333334</v>
      </c>
      <c r="I13" s="46">
        <f t="shared" si="12"/>
        <v>59747.33333333334</v>
      </c>
      <c r="J13" s="46">
        <f t="shared" si="12"/>
        <v>59747.33333333334</v>
      </c>
      <c r="K13" s="46">
        <f t="shared" si="12"/>
        <v>59747.33333333334</v>
      </c>
      <c r="L13" s="46">
        <f t="shared" si="12"/>
        <v>59747.33333333334</v>
      </c>
      <c r="M13" s="46">
        <f t="shared" si="12"/>
        <v>53930.33333333334</v>
      </c>
      <c r="N13" s="46">
        <f t="shared" si="12"/>
        <v>48113.33333333334</v>
      </c>
      <c r="O13" s="46">
        <f t="shared" si="12"/>
        <v>48113.33333333334</v>
      </c>
      <c r="P13" s="46">
        <f t="shared" si="12"/>
        <v>699517</v>
      </c>
      <c r="Q13" s="36">
        <f>SUM(P5:P11)</f>
        <v>699517</v>
      </c>
    </row>
    <row r="14" spans="3:16" ht="15" thickTop="1">
      <c r="C14" s="36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14.25">
      <c r="A15" s="22" t="s">
        <v>33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4.25">
      <c r="A16" s="22" t="s">
        <v>27</v>
      </c>
      <c r="C16" s="36"/>
      <c r="D16" s="36">
        <v>60000</v>
      </c>
      <c r="E16" s="36">
        <v>30345</v>
      </c>
      <c r="F16" s="36">
        <v>23268</v>
      </c>
      <c r="G16" s="36">
        <v>23268</v>
      </c>
      <c r="H16" s="36">
        <v>23268</v>
      </c>
      <c r="I16" s="36">
        <v>30345</v>
      </c>
      <c r="J16" s="36">
        <v>30345</v>
      </c>
      <c r="K16" s="36">
        <v>30345</v>
      </c>
      <c r="L16" s="36">
        <v>30345</v>
      </c>
      <c r="M16" s="36">
        <v>30345</v>
      </c>
      <c r="N16" s="36">
        <v>30345</v>
      </c>
      <c r="O16" s="36">
        <v>30345</v>
      </c>
      <c r="P16" s="36">
        <f aca="true" t="shared" si="13" ref="P16:P28">SUM(D16:O16)</f>
        <v>372564</v>
      </c>
    </row>
    <row r="17" spans="1:16" ht="14.25">
      <c r="A17" s="22" t="s">
        <v>41</v>
      </c>
      <c r="C17" s="36"/>
      <c r="D17" s="36">
        <v>3211</v>
      </c>
      <c r="E17" s="36">
        <v>3211</v>
      </c>
      <c r="F17" s="36">
        <v>3211</v>
      </c>
      <c r="G17" s="36">
        <v>3211</v>
      </c>
      <c r="H17" s="36">
        <v>3211</v>
      </c>
      <c r="I17" s="36">
        <v>3211</v>
      </c>
      <c r="J17" s="36">
        <v>3211</v>
      </c>
      <c r="K17" s="36">
        <v>3211</v>
      </c>
      <c r="L17" s="36">
        <v>3211</v>
      </c>
      <c r="M17" s="36">
        <v>3211</v>
      </c>
      <c r="N17" s="36">
        <v>3211</v>
      </c>
      <c r="O17" s="36">
        <v>3211</v>
      </c>
      <c r="P17" s="36">
        <f t="shared" si="13"/>
        <v>38532</v>
      </c>
    </row>
    <row r="18" spans="1:16" ht="14.25">
      <c r="A18" s="22" t="s">
        <v>25</v>
      </c>
      <c r="C18" s="36"/>
      <c r="D18" s="36">
        <v>2000</v>
      </c>
      <c r="E18" s="36">
        <v>2000</v>
      </c>
      <c r="F18" s="36">
        <v>2000</v>
      </c>
      <c r="G18" s="36">
        <v>2000</v>
      </c>
      <c r="H18" s="36">
        <v>2000</v>
      </c>
      <c r="I18" s="36">
        <v>2000</v>
      </c>
      <c r="J18" s="36">
        <v>2000</v>
      </c>
      <c r="K18" s="36">
        <v>2000</v>
      </c>
      <c r="L18" s="36">
        <v>2000</v>
      </c>
      <c r="M18" s="36">
        <v>2000</v>
      </c>
      <c r="N18" s="36">
        <v>2000</v>
      </c>
      <c r="O18" s="36">
        <v>2000</v>
      </c>
      <c r="P18" s="36">
        <f t="shared" si="13"/>
        <v>24000</v>
      </c>
    </row>
    <row r="19" spans="1:16" ht="14.25">
      <c r="A19" s="22" t="s">
        <v>34</v>
      </c>
      <c r="C19" s="36"/>
      <c r="D19" s="36">
        <v>500</v>
      </c>
      <c r="E19" s="36">
        <v>500</v>
      </c>
      <c r="F19" s="36">
        <v>500</v>
      </c>
      <c r="G19" s="36">
        <v>500</v>
      </c>
      <c r="H19" s="36">
        <v>500</v>
      </c>
      <c r="I19" s="36">
        <v>500</v>
      </c>
      <c r="J19" s="36">
        <v>500</v>
      </c>
      <c r="K19" s="36">
        <v>500</v>
      </c>
      <c r="L19" s="36">
        <v>500</v>
      </c>
      <c r="M19" s="36">
        <v>500</v>
      </c>
      <c r="N19" s="36">
        <v>500</v>
      </c>
      <c r="O19" s="36">
        <v>500</v>
      </c>
      <c r="P19" s="36">
        <f t="shared" si="13"/>
        <v>6000</v>
      </c>
    </row>
    <row r="20" spans="1:16" ht="14.25">
      <c r="A20" s="22" t="s">
        <v>26</v>
      </c>
      <c r="C20" s="36"/>
      <c r="D20" s="36">
        <v>150</v>
      </c>
      <c r="E20" s="36">
        <v>150</v>
      </c>
      <c r="F20" s="36">
        <v>150</v>
      </c>
      <c r="G20" s="36">
        <v>150</v>
      </c>
      <c r="H20" s="36">
        <v>150</v>
      </c>
      <c r="I20" s="36">
        <v>150</v>
      </c>
      <c r="J20" s="36">
        <v>150</v>
      </c>
      <c r="K20" s="36">
        <v>150</v>
      </c>
      <c r="L20" s="36">
        <v>150</v>
      </c>
      <c r="M20" s="36">
        <v>150</v>
      </c>
      <c r="N20" s="36">
        <v>150</v>
      </c>
      <c r="O20" s="36">
        <v>150</v>
      </c>
      <c r="P20" s="36">
        <f t="shared" si="13"/>
        <v>1800</v>
      </c>
    </row>
    <row r="21" spans="1:16" ht="14.25">
      <c r="A21" s="22" t="s">
        <v>53</v>
      </c>
      <c r="C21" s="36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f t="shared" si="13"/>
        <v>0</v>
      </c>
    </row>
    <row r="22" spans="1:16" ht="14.25">
      <c r="A22" s="22" t="s">
        <v>35</v>
      </c>
      <c r="C22" s="36"/>
      <c r="D22" s="36">
        <v>50</v>
      </c>
      <c r="E22" s="36">
        <v>50</v>
      </c>
      <c r="F22" s="36">
        <v>50</v>
      </c>
      <c r="G22" s="36">
        <v>50</v>
      </c>
      <c r="H22" s="36">
        <v>50</v>
      </c>
      <c r="I22" s="36">
        <v>50</v>
      </c>
      <c r="J22" s="36">
        <v>50</v>
      </c>
      <c r="K22" s="36">
        <v>50</v>
      </c>
      <c r="L22" s="36">
        <v>50</v>
      </c>
      <c r="M22" s="36">
        <v>50</v>
      </c>
      <c r="N22" s="36">
        <v>50</v>
      </c>
      <c r="O22" s="36">
        <v>50</v>
      </c>
      <c r="P22" s="36">
        <f t="shared" si="13"/>
        <v>600</v>
      </c>
    </row>
    <row r="23" spans="1:16" ht="14.25">
      <c r="A23" s="22" t="s">
        <v>36</v>
      </c>
      <c r="C23" s="36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f t="shared" si="13"/>
        <v>0</v>
      </c>
    </row>
    <row r="24" spans="1:16" ht="14.25">
      <c r="A24" s="22" t="s">
        <v>37</v>
      </c>
      <c r="C24" s="36"/>
      <c r="D24" s="36">
        <v>200</v>
      </c>
      <c r="E24" s="36">
        <v>200</v>
      </c>
      <c r="F24" s="36">
        <v>200</v>
      </c>
      <c r="G24" s="36">
        <v>200</v>
      </c>
      <c r="H24" s="36">
        <v>200</v>
      </c>
      <c r="I24" s="36">
        <v>200</v>
      </c>
      <c r="J24" s="36">
        <v>200</v>
      </c>
      <c r="K24" s="36">
        <v>200</v>
      </c>
      <c r="L24" s="36">
        <v>200</v>
      </c>
      <c r="M24" s="36">
        <v>200</v>
      </c>
      <c r="N24" s="36">
        <v>200</v>
      </c>
      <c r="O24" s="36">
        <v>200</v>
      </c>
      <c r="P24" s="36">
        <f t="shared" si="13"/>
        <v>2400</v>
      </c>
    </row>
    <row r="25" spans="1:16" ht="14.25">
      <c r="A25" s="22" t="s">
        <v>31</v>
      </c>
      <c r="C25" s="36"/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f t="shared" si="13"/>
        <v>0</v>
      </c>
    </row>
    <row r="26" spans="1:16" ht="14.25">
      <c r="A26" s="22" t="s">
        <v>61</v>
      </c>
      <c r="C26" s="36"/>
      <c r="D26" s="36">
        <v>50</v>
      </c>
      <c r="E26" s="36">
        <v>50</v>
      </c>
      <c r="F26" s="36">
        <v>50</v>
      </c>
      <c r="G26" s="36">
        <v>50</v>
      </c>
      <c r="H26" s="36">
        <v>50</v>
      </c>
      <c r="I26" s="36">
        <v>50</v>
      </c>
      <c r="J26" s="36">
        <v>50</v>
      </c>
      <c r="K26" s="36">
        <v>50</v>
      </c>
      <c r="L26" s="36">
        <v>50</v>
      </c>
      <c r="M26" s="36">
        <v>50</v>
      </c>
      <c r="N26" s="36">
        <v>50</v>
      </c>
      <c r="O26" s="36">
        <v>50</v>
      </c>
      <c r="P26" s="36">
        <f t="shared" si="13"/>
        <v>600</v>
      </c>
    </row>
    <row r="27" spans="1:16" ht="14.25">
      <c r="A27" s="22" t="s">
        <v>38</v>
      </c>
      <c r="C27" s="36"/>
      <c r="D27" s="36">
        <v>220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f t="shared" si="13"/>
        <v>220</v>
      </c>
    </row>
    <row r="28" spans="1:16" s="47" customFormat="1" ht="15" thickBot="1">
      <c r="A28" s="47" t="s">
        <v>74</v>
      </c>
      <c r="C28" s="48"/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f t="shared" si="13"/>
        <v>0</v>
      </c>
    </row>
    <row r="29" spans="1:17" s="71" customFormat="1" ht="15" thickBot="1">
      <c r="A29" s="67"/>
      <c r="B29" s="68" t="s">
        <v>39</v>
      </c>
      <c r="C29" s="69"/>
      <c r="D29" s="70">
        <f aca="true" t="shared" si="14" ref="D29:O29">SUM(D16:D28)</f>
        <v>66381</v>
      </c>
      <c r="E29" s="70">
        <f t="shared" si="14"/>
        <v>36506</v>
      </c>
      <c r="F29" s="70">
        <f t="shared" si="14"/>
        <v>29429</v>
      </c>
      <c r="G29" s="70">
        <f t="shared" si="14"/>
        <v>29429</v>
      </c>
      <c r="H29" s="70">
        <f t="shared" si="14"/>
        <v>29429</v>
      </c>
      <c r="I29" s="70">
        <f t="shared" si="14"/>
        <v>36506</v>
      </c>
      <c r="J29" s="70">
        <f t="shared" si="14"/>
        <v>36506</v>
      </c>
      <c r="K29" s="70">
        <f t="shared" si="14"/>
        <v>36506</v>
      </c>
      <c r="L29" s="70">
        <f t="shared" si="14"/>
        <v>36506</v>
      </c>
      <c r="M29" s="70">
        <f t="shared" si="14"/>
        <v>36506</v>
      </c>
      <c r="N29" s="70">
        <f t="shared" si="14"/>
        <v>36506</v>
      </c>
      <c r="O29" s="70">
        <f t="shared" si="14"/>
        <v>36506</v>
      </c>
      <c r="P29" s="69">
        <f>SUM(D29:O29)</f>
        <v>446716</v>
      </c>
      <c r="Q29" s="69">
        <f>SUM(P16:P28)</f>
        <v>446716</v>
      </c>
    </row>
    <row r="30" spans="3:16" s="72" customFormat="1" ht="15" thickBot="1" thickTop="1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7" s="53" customFormat="1" ht="15" thickBot="1">
      <c r="A31" s="50"/>
      <c r="B31" s="51" t="s">
        <v>63</v>
      </c>
      <c r="C31" s="52"/>
      <c r="D31" s="61">
        <f aca="true" t="shared" si="15" ref="D31:P31">D13-D29</f>
        <v>-18267.666666666657</v>
      </c>
      <c r="E31" s="61">
        <f>E13-E29</f>
        <v>11607.333333333343</v>
      </c>
      <c r="F31" s="61">
        <f t="shared" si="15"/>
        <v>41952.33333333334</v>
      </c>
      <c r="G31" s="61">
        <f t="shared" si="15"/>
        <v>41952.33333333334</v>
      </c>
      <c r="H31" s="61">
        <f t="shared" si="15"/>
        <v>41952.33333333334</v>
      </c>
      <c r="I31" s="61">
        <f t="shared" si="15"/>
        <v>23241.333333333343</v>
      </c>
      <c r="J31" s="61">
        <f t="shared" si="15"/>
        <v>23241.333333333343</v>
      </c>
      <c r="K31" s="61">
        <f t="shared" si="15"/>
        <v>23241.333333333343</v>
      </c>
      <c r="L31" s="61">
        <f t="shared" si="15"/>
        <v>23241.333333333343</v>
      </c>
      <c r="M31" s="61">
        <f t="shared" si="15"/>
        <v>17424.333333333343</v>
      </c>
      <c r="N31" s="61">
        <f t="shared" si="15"/>
        <v>11607.333333333343</v>
      </c>
      <c r="O31" s="61">
        <f t="shared" si="15"/>
        <v>11607.333333333343</v>
      </c>
      <c r="P31" s="61">
        <f t="shared" si="15"/>
        <v>252801</v>
      </c>
      <c r="Q31" s="52">
        <f>Q13-Q29</f>
        <v>252801</v>
      </c>
    </row>
    <row r="32" spans="3:16" s="72" customFormat="1" ht="15" thickBot="1"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s="51" customFormat="1" ht="15" thickBot="1">
      <c r="A33" s="74"/>
      <c r="B33" s="51" t="s">
        <v>40</v>
      </c>
      <c r="C33" s="61"/>
      <c r="D33" s="61">
        <f>D31</f>
        <v>-18267.666666666657</v>
      </c>
      <c r="E33" s="61">
        <f>E31+D33</f>
        <v>-6660.333333333314</v>
      </c>
      <c r="F33" s="61">
        <f aca="true" t="shared" si="16" ref="F33:O33">F31+E33</f>
        <v>35292.00000000003</v>
      </c>
      <c r="G33" s="61">
        <f t="shared" si="16"/>
        <v>77244.33333333337</v>
      </c>
      <c r="H33" s="61">
        <f t="shared" si="16"/>
        <v>119196.66666666672</v>
      </c>
      <c r="I33" s="61">
        <f t="shared" si="16"/>
        <v>142438.00000000006</v>
      </c>
      <c r="J33" s="61">
        <f t="shared" si="16"/>
        <v>165679.3333333334</v>
      </c>
      <c r="K33" s="61">
        <f t="shared" si="16"/>
        <v>188920.66666666674</v>
      </c>
      <c r="L33" s="61">
        <f t="shared" si="16"/>
        <v>212162.0000000001</v>
      </c>
      <c r="M33" s="61">
        <f t="shared" si="16"/>
        <v>229586.33333333343</v>
      </c>
      <c r="N33" s="61">
        <f t="shared" si="16"/>
        <v>241193.66666666677</v>
      </c>
      <c r="O33" s="61">
        <f t="shared" si="16"/>
        <v>252801.00000000012</v>
      </c>
      <c r="P33" s="61"/>
    </row>
    <row r="34" spans="3:16" s="49" customFormat="1" ht="14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3:16" ht="14.25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3:16" ht="14.2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3:16" ht="14.2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57421875" style="0" customWidth="1"/>
    <col min="2" max="2" width="8.7109375" style="0" customWidth="1"/>
    <col min="3" max="3" width="11.57421875" style="0" customWidth="1"/>
    <col min="5" max="5" width="10.00390625" style="0" customWidth="1"/>
    <col min="6" max="7" width="11.140625" style="0" bestFit="1" customWidth="1"/>
  </cols>
  <sheetData>
    <row r="1" ht="25.5" customHeight="1">
      <c r="A1" s="66" t="s">
        <v>78</v>
      </c>
    </row>
    <row r="2" spans="1:6" ht="72">
      <c r="A2" s="22"/>
      <c r="B2" s="24" t="s">
        <v>64</v>
      </c>
      <c r="C2" s="24" t="s">
        <v>54</v>
      </c>
      <c r="D2" s="24" t="s">
        <v>55</v>
      </c>
      <c r="E2" s="24" t="s">
        <v>57</v>
      </c>
      <c r="F2" s="24" t="s">
        <v>32</v>
      </c>
    </row>
    <row r="3" spans="1:6" ht="14.25">
      <c r="A3" s="22" t="s">
        <v>66</v>
      </c>
      <c r="B3" s="24">
        <v>15</v>
      </c>
      <c r="C3" s="24">
        <v>8</v>
      </c>
      <c r="D3" s="24">
        <v>6</v>
      </c>
      <c r="E3" s="55">
        <v>5</v>
      </c>
      <c r="F3" s="55">
        <f>C3*D3*E3</f>
        <v>240</v>
      </c>
    </row>
    <row r="4" spans="1:6" ht="14.25">
      <c r="A4" s="24" t="s">
        <v>67</v>
      </c>
      <c r="B4" s="22">
        <v>30</v>
      </c>
      <c r="C4" s="22">
        <v>20</v>
      </c>
      <c r="D4" s="22">
        <v>6</v>
      </c>
      <c r="E4" s="36">
        <v>4.1</v>
      </c>
      <c r="F4" s="36">
        <f>B4*C4*D4*E4</f>
        <v>14759.999999999998</v>
      </c>
    </row>
    <row r="5" spans="1:6" ht="28.5">
      <c r="A5" s="24" t="s">
        <v>87</v>
      </c>
      <c r="B5" s="22">
        <v>5</v>
      </c>
      <c r="C5" s="22">
        <v>20</v>
      </c>
      <c r="D5" s="22">
        <v>6</v>
      </c>
      <c r="E5" s="36">
        <v>1.5</v>
      </c>
      <c r="F5" s="36">
        <f>B5*C5*D5*E5</f>
        <v>900</v>
      </c>
    </row>
    <row r="6" spans="1:6" ht="42.75">
      <c r="A6" s="24" t="s">
        <v>56</v>
      </c>
      <c r="B6" s="22">
        <v>20</v>
      </c>
      <c r="C6" s="22">
        <v>20</v>
      </c>
      <c r="D6" s="22">
        <v>29</v>
      </c>
      <c r="E6" s="36">
        <v>5</v>
      </c>
      <c r="F6" s="36">
        <f>B6*C6*D6*E6</f>
        <v>58000</v>
      </c>
    </row>
    <row r="7" spans="1:7" ht="57">
      <c r="A7" s="24" t="s">
        <v>68</v>
      </c>
      <c r="B7" s="22">
        <v>50</v>
      </c>
      <c r="C7" s="22">
        <v>12</v>
      </c>
      <c r="D7" s="22">
        <v>29</v>
      </c>
      <c r="E7" s="36">
        <v>5</v>
      </c>
      <c r="F7" s="36">
        <f>B7*C7*D7*E7</f>
        <v>87000</v>
      </c>
      <c r="G7" s="54">
        <f>F6+F7</f>
        <v>145000</v>
      </c>
    </row>
    <row r="8" spans="1:6" ht="14.25">
      <c r="A8" s="24" t="s">
        <v>32</v>
      </c>
      <c r="B8" s="22"/>
      <c r="C8" s="22"/>
      <c r="D8" s="22"/>
      <c r="E8" s="36"/>
      <c r="F8" s="36">
        <f>SUM(F4:F7)</f>
        <v>160660</v>
      </c>
    </row>
    <row r="9" ht="14.25">
      <c r="A9" s="3"/>
    </row>
    <row r="10" spans="1:3" ht="14.25">
      <c r="A10" s="3"/>
      <c r="C10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32.00390625" style="0" customWidth="1"/>
    <col min="3" max="3" width="13.57421875" style="0" customWidth="1"/>
    <col min="4" max="4" width="13.8515625" style="0" customWidth="1"/>
    <col min="5" max="6" width="11.140625" style="0" bestFit="1" customWidth="1"/>
    <col min="7" max="7" width="11.421875" style="0" customWidth="1"/>
    <col min="8" max="8" width="11.140625" style="0" bestFit="1" customWidth="1"/>
    <col min="9" max="9" width="11.28125" style="0" customWidth="1"/>
    <col min="10" max="10" width="11.7109375" style="0" customWidth="1"/>
    <col min="11" max="12" width="11.140625" style="0" bestFit="1" customWidth="1"/>
  </cols>
  <sheetData>
    <row r="1" spans="1:1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 t="s">
        <v>30</v>
      </c>
    </row>
    <row r="2" spans="1:11" ht="14.25">
      <c r="A2" s="35" t="s">
        <v>4</v>
      </c>
      <c r="B2" s="22"/>
      <c r="C2" s="22"/>
      <c r="D2" s="22" t="s">
        <v>51</v>
      </c>
      <c r="E2" s="22" t="s">
        <v>46</v>
      </c>
      <c r="F2" s="22" t="s">
        <v>47</v>
      </c>
      <c r="G2" s="22" t="s">
        <v>52</v>
      </c>
      <c r="H2" s="22" t="s">
        <v>48</v>
      </c>
      <c r="I2" s="22" t="s">
        <v>49</v>
      </c>
      <c r="J2" s="22" t="s">
        <v>50</v>
      </c>
      <c r="K2" s="22"/>
    </row>
    <row r="3" spans="1:11" ht="14.25">
      <c r="A3" s="22" t="s">
        <v>70</v>
      </c>
      <c r="B3" s="22"/>
      <c r="C3" s="28">
        <f>'Income June to Dec 2020'!F3</f>
        <v>240</v>
      </c>
      <c r="D3" s="36">
        <f>C3/7</f>
        <v>34.285714285714285</v>
      </c>
      <c r="E3" s="28">
        <f>C3/7</f>
        <v>34.285714285714285</v>
      </c>
      <c r="F3" s="28">
        <f>C3/7</f>
        <v>34.285714285714285</v>
      </c>
      <c r="G3" s="28">
        <f>C3/7</f>
        <v>34.285714285714285</v>
      </c>
      <c r="H3" s="28">
        <f>C3/7</f>
        <v>34.285714285714285</v>
      </c>
      <c r="I3" s="28">
        <f>C3/7</f>
        <v>34.285714285714285</v>
      </c>
      <c r="J3" s="28">
        <f>C3/7</f>
        <v>34.285714285714285</v>
      </c>
      <c r="K3" s="28">
        <f aca="true" t="shared" si="0" ref="K3:K11">SUM(D3:J3)</f>
        <v>239.99999999999997</v>
      </c>
    </row>
    <row r="4" spans="1:11" ht="14.25">
      <c r="A4" s="22" t="s">
        <v>69</v>
      </c>
      <c r="B4" s="22"/>
      <c r="C4" s="36">
        <f>'Income June to Dec 2020'!F4</f>
        <v>14759.999999999998</v>
      </c>
      <c r="D4" s="36">
        <f>C4/7</f>
        <v>2108.5714285714284</v>
      </c>
      <c r="E4" s="36">
        <f>C4/7</f>
        <v>2108.5714285714284</v>
      </c>
      <c r="F4" s="36">
        <f>C4/7</f>
        <v>2108.5714285714284</v>
      </c>
      <c r="G4" s="36">
        <f>C4/7</f>
        <v>2108.5714285714284</v>
      </c>
      <c r="H4" s="36">
        <f>C4/7</f>
        <v>2108.5714285714284</v>
      </c>
      <c r="I4" s="36">
        <f>C4/7</f>
        <v>2108.5714285714284</v>
      </c>
      <c r="J4" s="36">
        <f>C4/7</f>
        <v>2108.5714285714284</v>
      </c>
      <c r="K4" s="36">
        <f t="shared" si="0"/>
        <v>14759.999999999996</v>
      </c>
    </row>
    <row r="5" spans="1:11" ht="14.25">
      <c r="A5" s="22" t="s">
        <v>88</v>
      </c>
      <c r="B5" s="22"/>
      <c r="C5" s="36">
        <f>'Income June to Dec 2020'!F5</f>
        <v>900</v>
      </c>
      <c r="D5" s="36">
        <f>C5/7</f>
        <v>128.57142857142858</v>
      </c>
      <c r="E5" s="36">
        <f>C5/7</f>
        <v>128.57142857142858</v>
      </c>
      <c r="F5" s="36">
        <f>C5/7</f>
        <v>128.57142857142858</v>
      </c>
      <c r="G5" s="36">
        <f>C5/7</f>
        <v>128.57142857142858</v>
      </c>
      <c r="H5" s="36">
        <f>C5/7</f>
        <v>128.57142857142858</v>
      </c>
      <c r="I5" s="36">
        <f>C5/7</f>
        <v>128.57142857142858</v>
      </c>
      <c r="J5" s="36">
        <f>C5/7</f>
        <v>128.57142857142858</v>
      </c>
      <c r="K5" s="36">
        <f t="shared" si="0"/>
        <v>900</v>
      </c>
    </row>
    <row r="6" spans="1:11" ht="28.5">
      <c r="A6" s="24" t="s">
        <v>59</v>
      </c>
      <c r="B6" s="22"/>
      <c r="C6" s="36">
        <f>'Income June to Dec 2020'!F6</f>
        <v>58000</v>
      </c>
      <c r="D6" s="36">
        <f>C6/12</f>
        <v>4833.333333333333</v>
      </c>
      <c r="E6" s="36">
        <f>C6/12</f>
        <v>4833.333333333333</v>
      </c>
      <c r="F6" s="36">
        <f>C6/12</f>
        <v>4833.333333333333</v>
      </c>
      <c r="G6" s="36">
        <f>C6/12</f>
        <v>4833.333333333333</v>
      </c>
      <c r="H6" s="36">
        <f>C6/12</f>
        <v>4833.333333333333</v>
      </c>
      <c r="I6" s="36">
        <f>C6/12</f>
        <v>4833.333333333333</v>
      </c>
      <c r="J6" s="36">
        <f>C6/12</f>
        <v>4833.333333333333</v>
      </c>
      <c r="K6" s="36">
        <f t="shared" si="0"/>
        <v>33833.33333333333</v>
      </c>
    </row>
    <row r="7" spans="1:11" ht="28.5">
      <c r="A7" s="24" t="s">
        <v>60</v>
      </c>
      <c r="B7" s="22"/>
      <c r="C7" s="36">
        <f>'Income June to Dec 2020'!G7</f>
        <v>145000</v>
      </c>
      <c r="D7" s="36">
        <f>C7/12</f>
        <v>12083.333333333334</v>
      </c>
      <c r="E7" s="36">
        <f>C7/12</f>
        <v>12083.333333333334</v>
      </c>
      <c r="F7" s="36">
        <f>C7/12</f>
        <v>12083.333333333334</v>
      </c>
      <c r="G7" s="36">
        <f>C7/12</f>
        <v>12083.333333333334</v>
      </c>
      <c r="H7" s="36">
        <f>C7/12</f>
        <v>12083.333333333334</v>
      </c>
      <c r="I7" s="36">
        <f>C7/12</f>
        <v>12083.333333333334</v>
      </c>
      <c r="J7" s="36">
        <f>C7/12</f>
        <v>12083.333333333334</v>
      </c>
      <c r="K7" s="36">
        <f t="shared" si="0"/>
        <v>84583.33333333333</v>
      </c>
    </row>
    <row r="8" spans="1:11" ht="14.25">
      <c r="A8" s="24" t="s">
        <v>62</v>
      </c>
      <c r="B8" s="22"/>
      <c r="C8" s="36">
        <v>5000</v>
      </c>
      <c r="D8" s="36">
        <f>C8/7</f>
        <v>714.2857142857143</v>
      </c>
      <c r="E8" s="36">
        <f>C8/7</f>
        <v>714.2857142857143</v>
      </c>
      <c r="F8" s="36">
        <f>C8/7</f>
        <v>714.2857142857143</v>
      </c>
      <c r="G8" s="36">
        <f>C8/7</f>
        <v>714.2857142857143</v>
      </c>
      <c r="H8" s="36">
        <f>C8/7</f>
        <v>714.2857142857143</v>
      </c>
      <c r="I8" s="36">
        <f>C8/7</f>
        <v>714.2857142857143</v>
      </c>
      <c r="J8" s="36">
        <f>C8/7</f>
        <v>714.2857142857143</v>
      </c>
      <c r="K8" s="36">
        <f t="shared" si="0"/>
        <v>5000.000000000001</v>
      </c>
    </row>
    <row r="9" spans="1:11" ht="14.25">
      <c r="A9" s="24" t="s">
        <v>58</v>
      </c>
      <c r="B9" s="22"/>
      <c r="C9" s="36"/>
      <c r="D9" s="36">
        <v>2085</v>
      </c>
      <c r="E9" s="36">
        <v>2085</v>
      </c>
      <c r="F9" s="36">
        <v>2085</v>
      </c>
      <c r="G9" s="36">
        <v>2085</v>
      </c>
      <c r="H9" s="36">
        <v>1042</v>
      </c>
      <c r="I9" s="36">
        <v>0</v>
      </c>
      <c r="J9" s="36">
        <v>0</v>
      </c>
      <c r="K9" s="36">
        <f t="shared" si="0"/>
        <v>9382</v>
      </c>
    </row>
    <row r="10" spans="1:11" ht="15" thickBot="1">
      <c r="A10" s="24" t="s">
        <v>77</v>
      </c>
      <c r="B10" s="22"/>
      <c r="C10" s="36"/>
      <c r="D10" s="48">
        <v>10000</v>
      </c>
      <c r="E10" s="48"/>
      <c r="F10" s="48"/>
      <c r="G10" s="48"/>
      <c r="H10" s="48"/>
      <c r="I10" s="48"/>
      <c r="J10" s="48"/>
      <c r="K10" s="48">
        <f t="shared" si="0"/>
        <v>10000</v>
      </c>
    </row>
    <row r="11" spans="1:12" ht="15" thickBot="1">
      <c r="A11" s="24"/>
      <c r="B11" s="24"/>
      <c r="C11" s="63"/>
      <c r="D11" s="64">
        <f>SUM(D3:D10)</f>
        <v>31987.38095238095</v>
      </c>
      <c r="E11" s="64">
        <f aca="true" t="shared" si="1" ref="E11:J11">SUM(E3:E10)</f>
        <v>21987.38095238095</v>
      </c>
      <c r="F11" s="64">
        <f t="shared" si="1"/>
        <v>21987.38095238095</v>
      </c>
      <c r="G11" s="64">
        <f t="shared" si="1"/>
        <v>21987.38095238095</v>
      </c>
      <c r="H11" s="64">
        <f t="shared" si="1"/>
        <v>20944.38095238095</v>
      </c>
      <c r="I11" s="64">
        <f t="shared" si="1"/>
        <v>19902.38095238095</v>
      </c>
      <c r="J11" s="64">
        <f t="shared" si="1"/>
        <v>19902.38095238095</v>
      </c>
      <c r="K11" s="64">
        <f t="shared" si="0"/>
        <v>158698.66666666666</v>
      </c>
      <c r="L11" s="58">
        <f>SUM(K3:K10)</f>
        <v>158698.66666666666</v>
      </c>
    </row>
    <row r="12" spans="1:11" ht="14.25">
      <c r="A12" s="24"/>
      <c r="B12" s="22"/>
      <c r="C12" s="36"/>
      <c r="D12" s="45"/>
      <c r="E12" s="45"/>
      <c r="F12" s="45"/>
      <c r="G12" s="45"/>
      <c r="H12" s="45"/>
      <c r="I12" s="45"/>
      <c r="J12" s="45"/>
      <c r="K12" s="45"/>
    </row>
    <row r="13" spans="1:11" ht="14.25">
      <c r="A13" s="56" t="s">
        <v>33</v>
      </c>
      <c r="B13" s="22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4.25">
      <c r="A14" s="24" t="s">
        <v>27</v>
      </c>
      <c r="B14" s="22"/>
      <c r="C14" s="36"/>
      <c r="D14" s="36">
        <v>4171.33</v>
      </c>
      <c r="E14" s="36">
        <v>4171.33</v>
      </c>
      <c r="F14" s="36">
        <v>4171.33</v>
      </c>
      <c r="G14" s="36">
        <v>4171.33</v>
      </c>
      <c r="H14" s="36">
        <v>4171.33</v>
      </c>
      <c r="I14" s="36">
        <v>4171.33</v>
      </c>
      <c r="J14" s="36">
        <v>4171.33</v>
      </c>
      <c r="K14" s="36">
        <f aca="true" t="shared" si="2" ref="K14:K28">SUM(D14:J14)</f>
        <v>29199.310000000005</v>
      </c>
    </row>
    <row r="15" spans="1:11" ht="14.25">
      <c r="A15" s="62" t="s">
        <v>41</v>
      </c>
      <c r="B15" s="22"/>
      <c r="C15" s="36"/>
      <c r="D15" s="36">
        <v>575</v>
      </c>
      <c r="E15" s="36">
        <v>575</v>
      </c>
      <c r="F15" s="36">
        <v>575</v>
      </c>
      <c r="G15" s="36">
        <v>575</v>
      </c>
      <c r="H15" s="36">
        <v>575</v>
      </c>
      <c r="I15" s="36">
        <v>575</v>
      </c>
      <c r="J15" s="36">
        <v>575</v>
      </c>
      <c r="K15" s="36">
        <f t="shared" si="2"/>
        <v>4025</v>
      </c>
    </row>
    <row r="16" spans="1:11" ht="14.25">
      <c r="A16" s="24" t="s">
        <v>25</v>
      </c>
      <c r="B16" s="22"/>
      <c r="C16" s="36"/>
      <c r="D16" s="36">
        <v>2000</v>
      </c>
      <c r="E16" s="36">
        <v>2000</v>
      </c>
      <c r="F16" s="36">
        <v>2000</v>
      </c>
      <c r="G16" s="36">
        <v>2000</v>
      </c>
      <c r="H16" s="36">
        <v>2000</v>
      </c>
      <c r="I16" s="36">
        <v>2000</v>
      </c>
      <c r="J16" s="36">
        <v>2000</v>
      </c>
      <c r="K16" s="36">
        <f t="shared" si="2"/>
        <v>14000</v>
      </c>
    </row>
    <row r="17" spans="1:11" ht="14.25">
      <c r="A17" s="24" t="s">
        <v>34</v>
      </c>
      <c r="B17" s="22"/>
      <c r="C17" s="36"/>
      <c r="D17" s="36">
        <v>500</v>
      </c>
      <c r="E17" s="36">
        <v>500</v>
      </c>
      <c r="F17" s="36">
        <v>500</v>
      </c>
      <c r="G17" s="36">
        <v>500</v>
      </c>
      <c r="H17" s="36">
        <v>500</v>
      </c>
      <c r="I17" s="36">
        <v>500</v>
      </c>
      <c r="J17" s="36">
        <v>500</v>
      </c>
      <c r="K17" s="36">
        <f t="shared" si="2"/>
        <v>3500</v>
      </c>
    </row>
    <row r="18" spans="1:11" ht="14.25">
      <c r="A18" s="24" t="s">
        <v>26</v>
      </c>
      <c r="B18" s="22"/>
      <c r="C18" s="36"/>
      <c r="D18" s="36">
        <v>150</v>
      </c>
      <c r="E18" s="36">
        <v>150</v>
      </c>
      <c r="F18" s="36">
        <v>150</v>
      </c>
      <c r="G18" s="36">
        <v>150</v>
      </c>
      <c r="H18" s="36">
        <v>150</v>
      </c>
      <c r="I18" s="36">
        <v>150</v>
      </c>
      <c r="J18" s="36">
        <v>150</v>
      </c>
      <c r="K18" s="36">
        <f t="shared" si="2"/>
        <v>1050</v>
      </c>
    </row>
    <row r="19" spans="1:11" ht="14.25">
      <c r="A19" s="24" t="s">
        <v>53</v>
      </c>
      <c r="B19" s="22"/>
      <c r="C19" s="36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f t="shared" si="2"/>
        <v>0</v>
      </c>
    </row>
    <row r="20" spans="1:11" ht="14.25">
      <c r="A20" s="24" t="s">
        <v>26</v>
      </c>
      <c r="B20" s="22"/>
      <c r="C20" s="36"/>
      <c r="D20" s="36">
        <v>50</v>
      </c>
      <c r="E20" s="36">
        <v>50</v>
      </c>
      <c r="F20" s="36">
        <v>50</v>
      </c>
      <c r="G20" s="36">
        <v>50</v>
      </c>
      <c r="H20" s="36">
        <v>50</v>
      </c>
      <c r="I20" s="36">
        <v>50</v>
      </c>
      <c r="J20" s="36">
        <v>50</v>
      </c>
      <c r="K20" s="36">
        <f t="shared" si="2"/>
        <v>350</v>
      </c>
    </row>
    <row r="21" spans="1:11" ht="14.25">
      <c r="A21" s="24" t="s">
        <v>35</v>
      </c>
      <c r="B21" s="22"/>
      <c r="C21" s="36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f t="shared" si="2"/>
        <v>0</v>
      </c>
    </row>
    <row r="22" spans="1:11" ht="14.25">
      <c r="A22" s="24" t="s">
        <v>36</v>
      </c>
      <c r="B22" s="22"/>
      <c r="C22" s="36"/>
      <c r="D22" s="36">
        <v>200</v>
      </c>
      <c r="E22" s="36">
        <v>200</v>
      </c>
      <c r="F22" s="36">
        <v>200</v>
      </c>
      <c r="G22" s="36">
        <v>200</v>
      </c>
      <c r="H22" s="36">
        <v>200</v>
      </c>
      <c r="I22" s="36">
        <v>200</v>
      </c>
      <c r="J22" s="36">
        <v>200</v>
      </c>
      <c r="K22" s="36">
        <f t="shared" si="2"/>
        <v>1400</v>
      </c>
    </row>
    <row r="23" spans="1:11" ht="14.25">
      <c r="A23" s="24" t="s">
        <v>37</v>
      </c>
      <c r="B23" s="22"/>
      <c r="C23" s="36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2"/>
        <v>0</v>
      </c>
    </row>
    <row r="24" spans="1:11" ht="14.25">
      <c r="A24" s="24" t="s">
        <v>31</v>
      </c>
      <c r="B24" s="22"/>
      <c r="C24" s="36"/>
      <c r="D24" s="36">
        <v>50</v>
      </c>
      <c r="E24" s="36">
        <v>50</v>
      </c>
      <c r="F24" s="36">
        <v>50</v>
      </c>
      <c r="G24" s="36">
        <v>50</v>
      </c>
      <c r="H24" s="36">
        <v>50</v>
      </c>
      <c r="I24" s="36">
        <v>50</v>
      </c>
      <c r="J24" s="36">
        <v>50</v>
      </c>
      <c r="K24" s="36">
        <f t="shared" si="2"/>
        <v>350</v>
      </c>
    </row>
    <row r="25" spans="1:11" ht="14.25">
      <c r="A25" s="24" t="s">
        <v>61</v>
      </c>
      <c r="B25" s="22"/>
      <c r="C25" s="36"/>
      <c r="D25" s="36">
        <v>50</v>
      </c>
      <c r="E25" s="36">
        <v>50</v>
      </c>
      <c r="F25" s="36">
        <v>50</v>
      </c>
      <c r="G25" s="36">
        <v>50</v>
      </c>
      <c r="H25" s="36">
        <v>50</v>
      </c>
      <c r="I25" s="36">
        <v>50</v>
      </c>
      <c r="J25" s="36">
        <v>50</v>
      </c>
      <c r="K25" s="36">
        <f t="shared" si="2"/>
        <v>350</v>
      </c>
    </row>
    <row r="26" spans="1:11" ht="14.25">
      <c r="A26" s="24" t="s">
        <v>38</v>
      </c>
      <c r="B26" s="22"/>
      <c r="C26" s="36"/>
      <c r="D26" s="36">
        <v>110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f t="shared" si="2"/>
        <v>110</v>
      </c>
    </row>
    <row r="27" spans="1:11" ht="14.25">
      <c r="A27" s="24" t="s">
        <v>75</v>
      </c>
      <c r="B27" s="22"/>
      <c r="C27" s="36"/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f t="shared" si="2"/>
        <v>0</v>
      </c>
    </row>
    <row r="28" spans="1:11" ht="14.25">
      <c r="A28" s="24" t="s">
        <v>76</v>
      </c>
      <c r="B28" s="22"/>
      <c r="C28" s="36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f t="shared" si="2"/>
        <v>0</v>
      </c>
    </row>
    <row r="29" spans="1:11" ht="14.25">
      <c r="A29" s="24" t="s">
        <v>42</v>
      </c>
      <c r="B29" s="22"/>
      <c r="C29" s="36"/>
      <c r="D29" s="36"/>
      <c r="E29" s="36"/>
      <c r="F29" s="36"/>
      <c r="G29" s="36"/>
      <c r="H29" s="36"/>
      <c r="I29" s="36"/>
      <c r="J29" s="36"/>
      <c r="K29" s="36"/>
    </row>
    <row r="30" spans="1:12" ht="15" thickBot="1">
      <c r="A30" s="24"/>
      <c r="B30" s="22" t="s">
        <v>39</v>
      </c>
      <c r="C30" s="36"/>
      <c r="D30" s="48">
        <f>SUM(D14:D29)</f>
        <v>7856.33</v>
      </c>
      <c r="E30" s="48">
        <f>SUM(E14:E29)</f>
        <v>7746.33</v>
      </c>
      <c r="F30" s="48">
        <f>SUM(F14:F28)</f>
        <v>7746.33</v>
      </c>
      <c r="G30" s="48">
        <f>SUM(G14:G28)</f>
        <v>7746.33</v>
      </c>
      <c r="H30" s="47">
        <f>SUM(H14:H28)</f>
        <v>7746.33</v>
      </c>
      <c r="I30" s="47">
        <f>SUM(I14:I28)</f>
        <v>7746.33</v>
      </c>
      <c r="J30" s="47">
        <f>SUM(J14:J28)</f>
        <v>7746.33</v>
      </c>
      <c r="K30" s="48">
        <f>SUM(D30:J30)</f>
        <v>54334.310000000005</v>
      </c>
      <c r="L30" s="54">
        <f>SUM(K14:K28)</f>
        <v>54334.310000000005</v>
      </c>
    </row>
    <row r="31" spans="1:11" ht="15" thickBot="1">
      <c r="A31" s="24"/>
      <c r="B31" s="35" t="s">
        <v>63</v>
      </c>
      <c r="C31" s="63"/>
      <c r="D31" s="64">
        <f>D11-D30</f>
        <v>24131.050952380952</v>
      </c>
      <c r="E31" s="52">
        <f aca="true" t="shared" si="3" ref="E31:K31">E11-E30</f>
        <v>14241.05095238095</v>
      </c>
      <c r="F31" s="52">
        <f t="shared" si="3"/>
        <v>14241.05095238095</v>
      </c>
      <c r="G31" s="52">
        <f t="shared" si="3"/>
        <v>14241.05095238095</v>
      </c>
      <c r="H31" s="52">
        <f t="shared" si="3"/>
        <v>13198.05095238095</v>
      </c>
      <c r="I31" s="52">
        <f t="shared" si="3"/>
        <v>12156.05095238095</v>
      </c>
      <c r="J31" s="52">
        <f t="shared" si="3"/>
        <v>12156.05095238095</v>
      </c>
      <c r="K31" s="65">
        <f t="shared" si="3"/>
        <v>104364.35666666666</v>
      </c>
    </row>
    <row r="32" spans="1:11" ht="14.25">
      <c r="A32" s="24"/>
      <c r="B32" s="22"/>
      <c r="C32" s="36"/>
      <c r="D32" s="45"/>
      <c r="E32" s="45"/>
      <c r="F32" s="45"/>
      <c r="G32" s="45"/>
      <c r="H32" s="45"/>
      <c r="I32" s="45"/>
      <c r="J32" s="45"/>
      <c r="K32" s="45"/>
    </row>
    <row r="33" spans="1:11" ht="14.25">
      <c r="A33" s="22"/>
      <c r="B33" s="35" t="s">
        <v>40</v>
      </c>
      <c r="C33" s="36"/>
      <c r="D33" s="36">
        <f>D31</f>
        <v>24131.050952380952</v>
      </c>
      <c r="E33" s="36">
        <f aca="true" t="shared" si="4" ref="E33:J33">E31+D33</f>
        <v>38372.101904761905</v>
      </c>
      <c r="F33" s="36">
        <f t="shared" si="4"/>
        <v>52613.15285714286</v>
      </c>
      <c r="G33" s="36">
        <f t="shared" si="4"/>
        <v>66854.20380952381</v>
      </c>
      <c r="H33" s="36">
        <f t="shared" si="4"/>
        <v>80052.25476190475</v>
      </c>
      <c r="I33" s="36">
        <f t="shared" si="4"/>
        <v>92208.3057142857</v>
      </c>
      <c r="J33" s="36">
        <f t="shared" si="4"/>
        <v>104364.35666666664</v>
      </c>
      <c r="K33" s="36"/>
    </row>
    <row r="34" spans="1:3" ht="14.25">
      <c r="A34" s="22"/>
      <c r="C34" s="34"/>
    </row>
    <row r="35" ht="14.25">
      <c r="A35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Sustainability Toolkit</dc:title>
  <dc:subject/>
  <dc:creator>Praksha Bathia</dc:creator>
  <cp:keywords/>
  <dc:description/>
  <cp:lastModifiedBy>Katerina Luchkova</cp:lastModifiedBy>
  <dcterms:created xsi:type="dcterms:W3CDTF">2020-05-06T14:33:54Z</dcterms:created>
  <dcterms:modified xsi:type="dcterms:W3CDTF">2020-06-01T13:02:02Z</dcterms:modified>
  <cp:category/>
  <cp:version/>
  <cp:contentType/>
  <cp:contentStatus/>
</cp:coreProperties>
</file>